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budget spreadsheets\clinical trials budget update 2022\"/>
    </mc:Choice>
  </mc:AlternateContent>
  <xr:revisionPtr revIDLastSave="0" documentId="8_{45011CD3-DC54-4875-8E8D-0B91A0EAAC0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Budget" sheetId="1" r:id="rId1"/>
    <sheet name="Helpful Hint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50" i="1" s="1"/>
  <c r="G21" i="1"/>
  <c r="H21" i="1" s="1"/>
  <c r="I21" i="1" s="1"/>
  <c r="J21" i="1" s="1"/>
  <c r="K21" i="1" s="1"/>
  <c r="G18" i="1"/>
  <c r="H18" i="1" s="1"/>
  <c r="I18" i="1" s="1"/>
  <c r="J18" i="1" s="1"/>
  <c r="K18" i="1" s="1"/>
  <c r="G17" i="1"/>
  <c r="H17" i="1" s="1"/>
  <c r="I17" i="1" s="1"/>
  <c r="J17" i="1" s="1"/>
  <c r="K17" i="1" s="1"/>
  <c r="G16" i="1"/>
  <c r="H16" i="1" s="1"/>
  <c r="I16" i="1" s="1"/>
  <c r="J16" i="1" s="1"/>
  <c r="J27" i="1"/>
  <c r="K27" i="1" s="1"/>
  <c r="J28" i="1"/>
  <c r="K28" i="1"/>
  <c r="J32" i="1"/>
  <c r="K32" i="1" s="1"/>
  <c r="J31" i="1"/>
  <c r="K31" i="1"/>
  <c r="G22" i="1"/>
  <c r="I22" i="1" s="1"/>
  <c r="J22" i="1" s="1"/>
  <c r="K22" i="1" s="1"/>
  <c r="J29" i="1"/>
  <c r="K29" i="1" s="1"/>
  <c r="J30" i="1"/>
  <c r="K30" i="1"/>
  <c r="J33" i="1"/>
  <c r="K33" i="1" s="1"/>
  <c r="K36" i="1"/>
  <c r="K16" i="1" l="1"/>
  <c r="K38" i="1" s="1"/>
  <c r="J38" i="1"/>
  <c r="J39" i="1" l="1"/>
  <c r="J40" i="1" s="1"/>
  <c r="K39" i="1"/>
  <c r="K40" i="1" s="1"/>
  <c r="K52" i="1" s="1"/>
  <c r="K53" i="1" s="1"/>
  <c r="K54" i="1" s="1"/>
</calcChain>
</file>

<file path=xl/sharedStrings.xml><?xml version="1.0" encoding="utf-8"?>
<sst xmlns="http://schemas.openxmlformats.org/spreadsheetml/2006/main" count="214" uniqueCount="100">
  <si>
    <t>Virginia Commonwealth University</t>
  </si>
  <si>
    <t>Clinical Trial - Internal Budget Document</t>
  </si>
  <si>
    <t>Budget Version:</t>
  </si>
  <si>
    <t>Sponsor:</t>
  </si>
  <si>
    <t>Industry Sponsor, Inc.</t>
  </si>
  <si>
    <t>PI:</t>
  </si>
  <si>
    <t>Number of Patients:</t>
  </si>
  <si>
    <t>Budget Start:</t>
  </si>
  <si>
    <t>Budget End:</t>
  </si>
  <si>
    <t>BUDGET</t>
  </si>
  <si>
    <t>% effort</t>
  </si>
  <si>
    <t># yrs.</t>
  </si>
  <si>
    <t>Salary Req.</t>
  </si>
  <si>
    <t>PI</t>
  </si>
  <si>
    <t>Doe</t>
  </si>
  <si>
    <t>Smith</t>
  </si>
  <si>
    <t>Coordinator</t>
  </si>
  <si>
    <t>Jones</t>
  </si>
  <si>
    <t>Hourly</t>
  </si>
  <si>
    <t>Nursing</t>
  </si>
  <si>
    <t>Annual Sal</t>
  </si>
  <si>
    <t>Fringe Rates (Fac &amp; Classified)</t>
  </si>
  <si>
    <t>Rate</t>
  </si>
  <si>
    <t>Total</t>
  </si>
  <si>
    <t>Hours</t>
  </si>
  <si>
    <t>Other Personnel Costs</t>
  </si>
  <si>
    <t xml:space="preserve"> </t>
  </si>
  <si>
    <t>(Coord Dept)</t>
  </si>
  <si>
    <t>PERSONNEL</t>
  </si>
  <si>
    <t>Cost Per</t>
  </si>
  <si>
    <t>Subject</t>
  </si>
  <si>
    <t>Cost</t>
  </si>
  <si>
    <t>Freq. Per Pt.</t>
  </si>
  <si>
    <t>Lab Cost</t>
  </si>
  <si>
    <t>Chest X-ray</t>
  </si>
  <si>
    <t>Additional Item</t>
  </si>
  <si>
    <t>Procedures/Patient Care Costs</t>
  </si>
  <si>
    <t>MRI Scan</t>
  </si>
  <si>
    <t xml:space="preserve">Clinic Fee </t>
  </si>
  <si>
    <t>Patient Travel</t>
  </si>
  <si>
    <t>Patient Stipend</t>
  </si>
  <si>
    <t>Other Costs</t>
  </si>
  <si>
    <t>Projects</t>
  </si>
  <si>
    <t>Costs</t>
  </si>
  <si>
    <t>SUBTOTAL</t>
  </si>
  <si>
    <t>Amount Per Patient</t>
  </si>
  <si>
    <t>TOTAL Per Pt</t>
  </si>
  <si>
    <t>TOTAL PROJECT COSTS - DIRECT</t>
  </si>
  <si>
    <t>TOTAL PROJECT COSTS - INDIRECT</t>
  </si>
  <si>
    <t>ADDITIONAL PAYMENT SECTION/PROJECT COSTS (IF APPLICABLE)</t>
  </si>
  <si>
    <t>NOTES:</t>
  </si>
  <si>
    <t>1.  Per patient amount includes indirects.</t>
  </si>
  <si>
    <t>2.  The non refundable fees and any invoiced fees should be added as project costs and not on a per patient basis.</t>
  </si>
  <si>
    <t>4.  The Additional Payment section includes any non refundable fees the sponsor is paying and any costs the University needs to invoice the sponsor.</t>
  </si>
  <si>
    <t>This amount is added on to the Project costs in K42 to reach the Revised Project Totals</t>
  </si>
  <si>
    <t>ITEMS IN RED DENOTE EXAMPLES OF COSTS.  THESE SHOULD BE CHANGED TO FIT YOUR PROJECT</t>
  </si>
  <si>
    <t>Helpful Hints</t>
  </si>
  <si>
    <t>For example, if the total compensation is $180,000 and $20,000 of that is paid by the VA, the base salary should be reduced to $160,000.</t>
  </si>
  <si>
    <t>PLEASE KEEP IN MIND THAT INDIRECTS ARE ASSESSED ON ALL PAYMENTS RECEIVED BY  VCU UNLESS OTHERWISE SPECIFIED BY G&amp;C.</t>
  </si>
  <si>
    <t xml:space="preserve">THIS TEMPLATE IS PROVIDED AS GUIDANCE AND NOT MEANT TO COVER ALL SCENARIOS.  </t>
  </si>
  <si>
    <t xml:space="preserve">1.  Please include the amount of effort for the PI and any other study personnel such as co-PI's, coordinator </t>
  </si>
  <si>
    <t>that your department requests.</t>
  </si>
  <si>
    <t xml:space="preserve">from the study.  </t>
  </si>
  <si>
    <t>4.  Consider other personnel costs such as any hourly personnel and other department personnel that may need to be paid</t>
  </si>
  <si>
    <t xml:space="preserve">THE MOST IMPORTANT THING TO REMEMBER IS THAT THIS IS AN INTERNAL BUDGET.  </t>
  </si>
  <si>
    <t>DON'T JUST TRANSFER FROM THE SPONSOR BUDGET, THINK ABOUT WHAT IT WILL COST YOU</t>
  </si>
  <si>
    <t>AND BUDGET ACCORDINGLY.  IN OTHER WORDS, WHAT DO YOU HAVE TO CHARGE TO THE STUDY</t>
  </si>
  <si>
    <t>care, you must charge the cost to the study; otherwise it should be charged to the patient's insurance as appropriate.</t>
  </si>
  <si>
    <t xml:space="preserve">2.  School of Medicine personnel should keep in mind that any federal components to the salary should be </t>
  </si>
  <si>
    <t xml:space="preserve">deducted before estimating effort. </t>
  </si>
  <si>
    <t xml:space="preserve">By the same token, if the study patient incurs costs because they are in a study, it should not be charged </t>
  </si>
  <si>
    <t>to their insurance unless it is stated in the consent form and IRB approved.</t>
  </si>
  <si>
    <t>SEE ADDITIONAL HELPFUL HINTS IN SHEET 2</t>
  </si>
  <si>
    <t>3.  The Project Costs in Block K42 reflect the total per patient costs multiplied by the number of patients.</t>
  </si>
  <si>
    <t>Pharmacy Fees (dispensing)</t>
  </si>
  <si>
    <t xml:space="preserve">REVISED PROJECT TOTALS </t>
  </si>
  <si>
    <t>PHARMACY FEES (set up, annual fee plus indirects)</t>
  </si>
  <si>
    <t>UPFRONT NON-REFUNDABLE, NON-CREDITABLE START UP (Includes 25% indirects)</t>
  </si>
  <si>
    <t>SUBTOTAL ADDITIONAL PAYMENTS</t>
  </si>
  <si>
    <t xml:space="preserve">7.  Pharmacy fees are split up.  Any dispensing or mixing fees (e.g., IV solutions) should be budgeted on a per patient basis.   </t>
  </si>
  <si>
    <t>The Pharmacy also charges a set up fee and annual fees regardless of the number of patients</t>
  </si>
  <si>
    <t xml:space="preserve"> FOR EXAMPLE ($1,000 for Storage, indirects must be deducted from the formula)</t>
  </si>
  <si>
    <t xml:space="preserve"> PLEASE NOTE THAT FORMULAS INCLUDE OVERHEAD.  IF SPONSOR IS ONLY PAYING A SET AMOUNT</t>
  </si>
  <si>
    <t>F&amp;A (30%)</t>
  </si>
  <si>
    <t>Jack Doe</t>
  </si>
  <si>
    <t>Co-investigator</t>
  </si>
  <si>
    <t>SAMPLE</t>
  </si>
  <si>
    <t>STORAGE FEES (includes 30% indirects)</t>
  </si>
  <si>
    <t>5.  The Direct costs for the Project are based on Revised Project Total divided by 30% (shown as K49/1.30)</t>
  </si>
  <si>
    <t>6.  The Indirect costs for the Project are based on Direct costs in multiplied by 30% (shown as K50*30%)</t>
  </si>
  <si>
    <t>This should be invoiced to the Sponsor in addition to per patient fees.  Please make sure you ask for 30% indirects in addition.</t>
  </si>
  <si>
    <t xml:space="preserve">5.  Consider any additional expenses you might incur such as training costs.  </t>
  </si>
  <si>
    <t>6.  Please complete a Cost Coverage Analysis to document what costs are standard of care (SOC).  If the sponsor is paying you for something considered standard of</t>
  </si>
  <si>
    <t>IF YOU ARE UNSURE ABOUT SOC COSTS, CONTACT YOUR DEPARTMENT TO DETERMINE WHO IS RESPONSIBLE FOR REVIEWING A COST COVERAGE ANALYSIS.</t>
  </si>
  <si>
    <t>INVOICED COSTS -( includes 30% indirects)</t>
  </si>
  <si>
    <t>Fringe (40.3%)</t>
  </si>
  <si>
    <t>Fringe (8.3%)</t>
  </si>
  <si>
    <r>
      <t xml:space="preserve">3.  Minimum effort for PI is generally at 1%.  Exclusions may apply under </t>
    </r>
    <r>
      <rPr>
        <b/>
        <sz val="9"/>
        <rFont val="Arial"/>
        <family val="2"/>
      </rPr>
      <t>Minimum Effort for Principal Investigators and Key Personnel on Sponsored Programs policy</t>
    </r>
  </si>
  <si>
    <t>Information about the Investigational Pharmacy Fees can be obtained from Mary Pak at 828-7901 or mary.pak@vcuhealth.org</t>
  </si>
  <si>
    <t>CONTACT OSPRED@VCU.EDU WITH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</si>
</sst>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44" fontId="1" fillId="0" borderId="0" xfId="0" applyNumberFormat="1" applyFont="1"/>
    <xf numFmtId="164" fontId="0" fillId="0" borderId="0" xfId="0" applyNumberFormat="1"/>
    <xf numFmtId="9" fontId="0" fillId="0" borderId="0" xfId="0" applyNumberFormat="1"/>
    <xf numFmtId="164" fontId="1" fillId="0" borderId="0" xfId="0" applyNumberFormat="1" applyFont="1"/>
    <xf numFmtId="1" fontId="0" fillId="0" borderId="0" xfId="0" applyNumberFormat="1"/>
    <xf numFmtId="0" fontId="5" fillId="0" borderId="0" xfId="0" applyFont="1"/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10" fillId="0" borderId="0" xfId="0" applyFont="1"/>
    <xf numFmtId="14" fontId="2" fillId="0" borderId="0" xfId="0" applyNumberFormat="1" applyFont="1" applyFill="1"/>
    <xf numFmtId="0" fontId="1" fillId="0" borderId="0" xfId="0" applyFon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H21" sqref="H21"/>
    </sheetView>
  </sheetViews>
  <sheetFormatPr defaultRowHeight="12.75" x14ac:dyDescent="0.2"/>
  <cols>
    <col min="1" max="1" width="14.28515625" customWidth="1"/>
    <col min="2" max="2" width="12.7109375" customWidth="1"/>
    <col min="3" max="3" width="10.7109375" customWidth="1"/>
    <col min="4" max="4" width="11.140625" bestFit="1" customWidth="1"/>
    <col min="6" max="6" width="10.28515625" customWidth="1"/>
    <col min="7" max="7" width="12.7109375" customWidth="1"/>
    <col min="8" max="8" width="13.28515625" customWidth="1"/>
    <col min="9" max="10" width="10.7109375" customWidth="1"/>
    <col min="11" max="11" width="11.140625" bestFit="1" customWidth="1"/>
  </cols>
  <sheetData>
    <row r="1" spans="1:11" x14ac:dyDescent="0.2">
      <c r="A1" s="1" t="s">
        <v>0</v>
      </c>
    </row>
    <row r="2" spans="1:11" x14ac:dyDescent="0.2">
      <c r="A2" s="1"/>
    </row>
    <row r="3" spans="1:11" x14ac:dyDescent="0.2">
      <c r="A3" s="1" t="s">
        <v>1</v>
      </c>
      <c r="G3" s="1" t="s">
        <v>86</v>
      </c>
    </row>
    <row r="4" spans="1:11" x14ac:dyDescent="0.2">
      <c r="A4" s="3" t="s">
        <v>2</v>
      </c>
      <c r="C4" s="22">
        <v>44743</v>
      </c>
    </row>
    <row r="5" spans="1:11" x14ac:dyDescent="0.2">
      <c r="A5" s="1" t="s">
        <v>3</v>
      </c>
      <c r="C5" s="2" t="s">
        <v>4</v>
      </c>
    </row>
    <row r="6" spans="1:11" x14ac:dyDescent="0.2">
      <c r="A6" s="1" t="s">
        <v>5</v>
      </c>
      <c r="C6" s="2" t="s">
        <v>84</v>
      </c>
    </row>
    <row r="7" spans="1:11" x14ac:dyDescent="0.2">
      <c r="A7" s="1" t="s">
        <v>6</v>
      </c>
      <c r="C7" s="2">
        <v>10</v>
      </c>
    </row>
    <row r="8" spans="1:11" x14ac:dyDescent="0.2">
      <c r="A8" s="1" t="s">
        <v>45</v>
      </c>
      <c r="C8" s="13">
        <v>16575</v>
      </c>
    </row>
    <row r="9" spans="1:11" x14ac:dyDescent="0.2">
      <c r="A9" s="1" t="s">
        <v>7</v>
      </c>
      <c r="C9" s="22">
        <v>44743</v>
      </c>
    </row>
    <row r="10" spans="1:11" x14ac:dyDescent="0.2">
      <c r="A10" s="1" t="s">
        <v>8</v>
      </c>
      <c r="C10" s="22">
        <v>45107</v>
      </c>
    </row>
    <row r="12" spans="1:11" x14ac:dyDescent="0.2">
      <c r="A12" s="1" t="s">
        <v>21</v>
      </c>
    </row>
    <row r="13" spans="1:11" x14ac:dyDescent="0.2">
      <c r="J13" s="1" t="s">
        <v>29</v>
      </c>
      <c r="K13" s="1" t="s">
        <v>42</v>
      </c>
    </row>
    <row r="14" spans="1:11" ht="13.5" thickBot="1" x14ac:dyDescent="0.25">
      <c r="A14" s="4" t="s">
        <v>9</v>
      </c>
      <c r="B14" s="5"/>
      <c r="C14" s="5"/>
      <c r="D14" s="5"/>
      <c r="E14" s="5"/>
      <c r="F14" s="5"/>
      <c r="G14" s="5"/>
      <c r="H14" s="5"/>
      <c r="I14" s="4" t="s">
        <v>23</v>
      </c>
      <c r="J14" s="4" t="s">
        <v>30</v>
      </c>
      <c r="K14" s="4" t="s">
        <v>43</v>
      </c>
    </row>
    <row r="15" spans="1:11" x14ac:dyDescent="0.2">
      <c r="A15" s="6" t="s">
        <v>28</v>
      </c>
      <c r="D15" s="1" t="s">
        <v>20</v>
      </c>
      <c r="E15" s="1" t="s">
        <v>10</v>
      </c>
      <c r="F15" s="1" t="s">
        <v>11</v>
      </c>
      <c r="G15" s="1" t="s">
        <v>12</v>
      </c>
      <c r="H15" s="23" t="s">
        <v>95</v>
      </c>
      <c r="I15" s="1"/>
    </row>
    <row r="16" spans="1:11" x14ac:dyDescent="0.2">
      <c r="B16" t="s">
        <v>13</v>
      </c>
      <c r="C16" s="2" t="s">
        <v>14</v>
      </c>
      <c r="D16" s="8">
        <v>185000</v>
      </c>
      <c r="E16" s="9">
        <v>0.03</v>
      </c>
      <c r="F16" s="2">
        <v>1</v>
      </c>
      <c r="G16" s="8">
        <f>SUM(D16*F16)*E16</f>
        <v>5550</v>
      </c>
      <c r="H16" s="24">
        <f>SUM(G16*40.3%)</f>
        <v>2236.6499999999996</v>
      </c>
      <c r="I16" s="10">
        <f>SUM(G16+H16)</f>
        <v>7786.65</v>
      </c>
      <c r="J16" s="8">
        <f>SUM(I16/C7)</f>
        <v>778.66499999999996</v>
      </c>
      <c r="K16" s="8">
        <f>SUM(J16*C7)</f>
        <v>7786.65</v>
      </c>
    </row>
    <row r="17" spans="1:11" x14ac:dyDescent="0.2">
      <c r="B17" t="s">
        <v>85</v>
      </c>
      <c r="C17" s="2" t="s">
        <v>15</v>
      </c>
      <c r="D17" s="8">
        <v>100000</v>
      </c>
      <c r="E17" s="9">
        <v>0.02</v>
      </c>
      <c r="F17" s="2">
        <v>1</v>
      </c>
      <c r="G17" s="8">
        <f>SUM(D17*F17)*E17</f>
        <v>2000</v>
      </c>
      <c r="H17" s="24">
        <f>SUM(G17*40.3%)</f>
        <v>805.99999999999989</v>
      </c>
      <c r="I17" s="10">
        <f>SUM(G17+H17)</f>
        <v>2806</v>
      </c>
      <c r="J17" s="8">
        <f>SUM(I17/C7)</f>
        <v>280.60000000000002</v>
      </c>
      <c r="K17" s="8">
        <f>SUM(J17*C7)</f>
        <v>2806</v>
      </c>
    </row>
    <row r="18" spans="1:11" x14ac:dyDescent="0.2">
      <c r="B18" t="s">
        <v>16</v>
      </c>
      <c r="C18" s="2" t="s">
        <v>17</v>
      </c>
      <c r="D18" s="8">
        <v>55000</v>
      </c>
      <c r="E18" s="9">
        <v>0.1</v>
      </c>
      <c r="F18" s="2">
        <v>1</v>
      </c>
      <c r="G18" s="8">
        <f>SUM(D18*F18)*E18</f>
        <v>5500</v>
      </c>
      <c r="H18" s="24">
        <f>SUM(G18*40.3%)</f>
        <v>2216.5</v>
      </c>
      <c r="I18" s="10">
        <f>SUM(G18+H18)</f>
        <v>7716.5</v>
      </c>
      <c r="J18" s="8">
        <f>SUM(I18/C7)</f>
        <v>771.65</v>
      </c>
      <c r="K18" s="8">
        <f>SUM(J18*C7)</f>
        <v>7716.5</v>
      </c>
    </row>
    <row r="19" spans="1:11" x14ac:dyDescent="0.2">
      <c r="C19" s="2"/>
      <c r="D19" s="8"/>
      <c r="I19" s="7"/>
    </row>
    <row r="20" spans="1:11" x14ac:dyDescent="0.2">
      <c r="A20" s="3" t="s">
        <v>25</v>
      </c>
      <c r="C20" s="2"/>
      <c r="D20" s="10" t="s">
        <v>22</v>
      </c>
      <c r="E20" s="1" t="s">
        <v>24</v>
      </c>
      <c r="H20" s="23" t="s">
        <v>96</v>
      </c>
      <c r="I20" s="7"/>
    </row>
    <row r="21" spans="1:11" x14ac:dyDescent="0.2">
      <c r="B21" t="s">
        <v>18</v>
      </c>
      <c r="D21" s="8">
        <v>30</v>
      </c>
      <c r="E21" s="11">
        <v>148.07</v>
      </c>
      <c r="G21" s="8">
        <f>SUM(D21*E21)</f>
        <v>4442.0999999999995</v>
      </c>
      <c r="H21" s="24">
        <f>SUM(G21*8.3%)</f>
        <v>368.6943</v>
      </c>
      <c r="I21" s="8">
        <f>SUM(G21+H21)</f>
        <v>4810.7942999999996</v>
      </c>
      <c r="J21" s="8">
        <f>SUM(I21/C7)</f>
        <v>481.07942999999995</v>
      </c>
      <c r="K21" s="8">
        <f>SUM(J21*C7)</f>
        <v>4810.7942999999996</v>
      </c>
    </row>
    <row r="22" spans="1:11" x14ac:dyDescent="0.2">
      <c r="A22" t="s">
        <v>26</v>
      </c>
      <c r="B22" t="s">
        <v>19</v>
      </c>
      <c r="C22" t="s">
        <v>27</v>
      </c>
      <c r="D22" s="8">
        <v>100</v>
      </c>
      <c r="E22">
        <v>150</v>
      </c>
      <c r="G22" s="8">
        <f>SUM(D22*E22)</f>
        <v>15000</v>
      </c>
      <c r="I22" s="8">
        <f>SUM(G22+H22)</f>
        <v>15000</v>
      </c>
      <c r="J22" s="8">
        <f>SUM(I22/C7)</f>
        <v>1500</v>
      </c>
      <c r="K22" s="8">
        <f>SUM(J22*C7)</f>
        <v>15000</v>
      </c>
    </row>
    <row r="23" spans="1:11" x14ac:dyDescent="0.2">
      <c r="D23" s="8"/>
      <c r="G23" s="8"/>
      <c r="I23" s="8"/>
      <c r="J23" s="8"/>
    </row>
    <row r="24" spans="1:11" x14ac:dyDescent="0.2">
      <c r="D24" s="8"/>
      <c r="I24" s="8"/>
      <c r="J24" s="8"/>
    </row>
    <row r="25" spans="1:11" x14ac:dyDescent="0.2">
      <c r="A25" s="6" t="s">
        <v>36</v>
      </c>
    </row>
    <row r="26" spans="1:11" x14ac:dyDescent="0.2">
      <c r="A26" s="6" t="s">
        <v>26</v>
      </c>
      <c r="F26" s="2" t="s">
        <v>31</v>
      </c>
      <c r="G26" s="2" t="s">
        <v>32</v>
      </c>
      <c r="H26" s="2" t="s">
        <v>26</v>
      </c>
    </row>
    <row r="27" spans="1:11" x14ac:dyDescent="0.2">
      <c r="B27" s="2" t="s">
        <v>38</v>
      </c>
      <c r="F27" s="2">
        <v>35</v>
      </c>
      <c r="G27" s="2">
        <v>10</v>
      </c>
      <c r="J27" s="8">
        <f t="shared" ref="J27:J33" si="0">SUM(F27*G27)</f>
        <v>350</v>
      </c>
      <c r="K27" s="8">
        <f>SUM(J27*C7)</f>
        <v>3500</v>
      </c>
    </row>
    <row r="28" spans="1:11" x14ac:dyDescent="0.2">
      <c r="B28" s="2" t="s">
        <v>33</v>
      </c>
      <c r="F28" s="2">
        <v>205</v>
      </c>
      <c r="G28" s="2">
        <v>10</v>
      </c>
      <c r="J28" s="8">
        <f t="shared" si="0"/>
        <v>2050</v>
      </c>
      <c r="K28" s="8">
        <f>SUM(J28*C7)</f>
        <v>20500</v>
      </c>
    </row>
    <row r="29" spans="1:11" x14ac:dyDescent="0.2">
      <c r="B29" s="12" t="s">
        <v>34</v>
      </c>
      <c r="F29" s="2">
        <v>250</v>
      </c>
      <c r="G29" s="2">
        <v>3</v>
      </c>
      <c r="J29" s="8">
        <f t="shared" si="0"/>
        <v>750</v>
      </c>
      <c r="K29" s="8">
        <f>SUM(J29*C7)</f>
        <v>7500</v>
      </c>
    </row>
    <row r="30" spans="1:11" x14ac:dyDescent="0.2">
      <c r="B30" s="12" t="s">
        <v>37</v>
      </c>
      <c r="F30" s="2">
        <v>1360</v>
      </c>
      <c r="G30" s="2">
        <v>3</v>
      </c>
      <c r="J30" s="8">
        <f t="shared" si="0"/>
        <v>4080</v>
      </c>
      <c r="K30" s="8">
        <f>SUM(J30*C7)</f>
        <v>40800</v>
      </c>
    </row>
    <row r="31" spans="1:11" x14ac:dyDescent="0.2">
      <c r="B31" s="12" t="s">
        <v>39</v>
      </c>
      <c r="F31" s="2">
        <v>50</v>
      </c>
      <c r="G31" s="2">
        <v>10</v>
      </c>
      <c r="J31" s="8">
        <f t="shared" si="0"/>
        <v>500</v>
      </c>
      <c r="K31" s="8">
        <f>SUM(J31*C7)</f>
        <v>5000</v>
      </c>
    </row>
    <row r="32" spans="1:11" x14ac:dyDescent="0.2">
      <c r="B32" s="12" t="s">
        <v>40</v>
      </c>
      <c r="F32" s="2">
        <v>150</v>
      </c>
      <c r="G32" s="2">
        <v>1</v>
      </c>
      <c r="J32" s="8">
        <f t="shared" si="0"/>
        <v>150</v>
      </c>
      <c r="K32" s="8">
        <f>SUM(J32*C7)</f>
        <v>1500</v>
      </c>
    </row>
    <row r="33" spans="1:11" x14ac:dyDescent="0.2">
      <c r="B33" s="12" t="s">
        <v>35</v>
      </c>
      <c r="F33" s="2">
        <v>121.35</v>
      </c>
      <c r="G33" s="2">
        <v>1</v>
      </c>
      <c r="J33" s="8">
        <f t="shared" si="0"/>
        <v>121.35</v>
      </c>
      <c r="K33" s="8">
        <f>SUM(J33*C7)</f>
        <v>1213.5</v>
      </c>
    </row>
    <row r="34" spans="1:11" x14ac:dyDescent="0.2">
      <c r="F34" s="2" t="s">
        <v>26</v>
      </c>
      <c r="G34" s="2" t="s">
        <v>26</v>
      </c>
      <c r="J34" s="8" t="s">
        <v>26</v>
      </c>
    </row>
    <row r="35" spans="1:11" x14ac:dyDescent="0.2">
      <c r="A35" s="1" t="s">
        <v>41</v>
      </c>
      <c r="F35" s="2" t="s">
        <v>26</v>
      </c>
      <c r="G35" s="2" t="s">
        <v>26</v>
      </c>
      <c r="J35" s="8" t="s">
        <v>26</v>
      </c>
    </row>
    <row r="36" spans="1:11" x14ac:dyDescent="0.2">
      <c r="B36" s="12" t="s">
        <v>74</v>
      </c>
      <c r="F36" s="2"/>
      <c r="G36" s="2"/>
      <c r="J36" s="8">
        <v>936.68</v>
      </c>
      <c r="K36" s="8">
        <f>SUM(J36*C7)</f>
        <v>9366.7999999999993</v>
      </c>
    </row>
    <row r="37" spans="1:11" x14ac:dyDescent="0.2">
      <c r="F37" s="2"/>
      <c r="G37" s="2"/>
      <c r="J37" s="8"/>
    </row>
    <row r="38" spans="1:11" x14ac:dyDescent="0.2">
      <c r="A38" s="1" t="s">
        <v>44</v>
      </c>
      <c r="F38" s="2" t="s">
        <v>26</v>
      </c>
      <c r="G38" s="2" t="s">
        <v>26</v>
      </c>
      <c r="J38" s="8">
        <f>SUM(J16:J36)</f>
        <v>12750.024429999999</v>
      </c>
      <c r="K38" s="8">
        <f>SUM(K16:K36)</f>
        <v>127500.24430000001</v>
      </c>
    </row>
    <row r="39" spans="1:11" x14ac:dyDescent="0.2">
      <c r="A39" s="1" t="s">
        <v>83</v>
      </c>
      <c r="B39" s="2" t="s">
        <v>26</v>
      </c>
      <c r="F39" s="2" t="s">
        <v>26</v>
      </c>
      <c r="G39" s="2" t="s">
        <v>26</v>
      </c>
      <c r="J39" s="8">
        <f>SUM(J38*30%)</f>
        <v>3825.0073289999996</v>
      </c>
      <c r="K39" s="8">
        <f>SUM(K38*30%)</f>
        <v>38250.07329</v>
      </c>
    </row>
    <row r="40" spans="1:11" x14ac:dyDescent="0.2">
      <c r="A40" s="1" t="s">
        <v>46</v>
      </c>
      <c r="B40" s="2" t="s">
        <v>26</v>
      </c>
      <c r="J40" s="8">
        <f>SUM(J38+J39)</f>
        <v>16575.031758999998</v>
      </c>
      <c r="K40" s="8">
        <f>SUM(K38:K39)</f>
        <v>165750.31758999999</v>
      </c>
    </row>
    <row r="42" spans="1:11" x14ac:dyDescent="0.2">
      <c r="A42" s="14" t="s">
        <v>49</v>
      </c>
    </row>
    <row r="43" spans="1:11" x14ac:dyDescent="0.2">
      <c r="A43" s="18" t="s">
        <v>82</v>
      </c>
      <c r="B43" s="19"/>
      <c r="C43" s="19"/>
      <c r="D43" s="19"/>
      <c r="E43" s="19"/>
      <c r="F43" s="19"/>
      <c r="G43" s="19"/>
      <c r="H43" s="19"/>
      <c r="I43" s="19"/>
    </row>
    <row r="44" spans="1:11" x14ac:dyDescent="0.2">
      <c r="A44" s="18" t="s">
        <v>81</v>
      </c>
      <c r="B44" s="19"/>
      <c r="C44" s="19"/>
      <c r="D44" s="19"/>
      <c r="E44" s="19"/>
      <c r="F44" s="19"/>
      <c r="G44" s="19"/>
      <c r="H44" s="19"/>
      <c r="I44" s="19"/>
    </row>
    <row r="45" spans="1:11" x14ac:dyDescent="0.2">
      <c r="B45" s="2" t="s">
        <v>77</v>
      </c>
      <c r="G45" t="s">
        <v>26</v>
      </c>
      <c r="K45" s="20">
        <f>SUM(5000)+ (5000*30%)</f>
        <v>6500</v>
      </c>
    </row>
    <row r="46" spans="1:11" x14ac:dyDescent="0.2">
      <c r="B46" s="2" t="s">
        <v>87</v>
      </c>
      <c r="K46" s="20">
        <f>SUM(1000) + (1000*30%)</f>
        <v>1300</v>
      </c>
    </row>
    <row r="47" spans="1:11" x14ac:dyDescent="0.2">
      <c r="B47" s="2" t="s">
        <v>76</v>
      </c>
      <c r="K47" s="20">
        <f>SUM(750+250) + (1000*30%)</f>
        <v>1300</v>
      </c>
    </row>
    <row r="48" spans="1:11" x14ac:dyDescent="0.2">
      <c r="B48" s="2" t="s">
        <v>94</v>
      </c>
      <c r="K48" s="20">
        <f>SUM(2500)+(2500*30%)</f>
        <v>3250</v>
      </c>
    </row>
    <row r="49" spans="1:11" x14ac:dyDescent="0.2">
      <c r="B49" s="2"/>
      <c r="K49" s="8"/>
    </row>
    <row r="50" spans="1:11" x14ac:dyDescent="0.2">
      <c r="A50" s="1" t="s">
        <v>78</v>
      </c>
      <c r="K50" s="8">
        <f>SUM(K45:K48)</f>
        <v>12350</v>
      </c>
    </row>
    <row r="52" spans="1:11" x14ac:dyDescent="0.2">
      <c r="A52" s="1" t="s">
        <v>75</v>
      </c>
      <c r="K52" s="8">
        <f>SUM(K40+K50)</f>
        <v>178100.31758999999</v>
      </c>
    </row>
    <row r="53" spans="1:11" x14ac:dyDescent="0.2">
      <c r="A53" s="1" t="s">
        <v>47</v>
      </c>
      <c r="K53" s="8">
        <f>SUM(K52/1.3)</f>
        <v>137000.24429999999</v>
      </c>
    </row>
    <row r="54" spans="1:11" x14ac:dyDescent="0.2">
      <c r="A54" s="1" t="s">
        <v>48</v>
      </c>
      <c r="K54" s="8">
        <f>SUM(K53*30%)</f>
        <v>41100.073289999993</v>
      </c>
    </row>
    <row r="57" spans="1:11" x14ac:dyDescent="0.2">
      <c r="A57" s="1" t="s">
        <v>50</v>
      </c>
    </row>
    <row r="58" spans="1:11" x14ac:dyDescent="0.2">
      <c r="A58" s="1"/>
    </row>
    <row r="59" spans="1:11" x14ac:dyDescent="0.2">
      <c r="A59" s="1" t="s">
        <v>59</v>
      </c>
    </row>
    <row r="60" spans="1:11" x14ac:dyDescent="0.2">
      <c r="A60" s="1" t="s">
        <v>99</v>
      </c>
    </row>
    <row r="61" spans="1:11" x14ac:dyDescent="0.2">
      <c r="A61" s="1"/>
    </row>
    <row r="62" spans="1:11" x14ac:dyDescent="0.2">
      <c r="A62" s="17" t="s">
        <v>58</v>
      </c>
    </row>
    <row r="63" spans="1:11" x14ac:dyDescent="0.2">
      <c r="A63" s="1"/>
    </row>
    <row r="64" spans="1:11" x14ac:dyDescent="0.2">
      <c r="A64" s="1" t="s">
        <v>26</v>
      </c>
    </row>
    <row r="65" spans="1:1" x14ac:dyDescent="0.2">
      <c r="A65" s="1" t="s">
        <v>55</v>
      </c>
    </row>
    <row r="66" spans="1:1" x14ac:dyDescent="0.2">
      <c r="A66" s="1"/>
    </row>
    <row r="67" spans="1:1" x14ac:dyDescent="0.2">
      <c r="A67" t="s">
        <v>51</v>
      </c>
    </row>
    <row r="68" spans="1:1" x14ac:dyDescent="0.2">
      <c r="A68" t="s">
        <v>52</v>
      </c>
    </row>
    <row r="69" spans="1:1" x14ac:dyDescent="0.2">
      <c r="A69" t="s">
        <v>73</v>
      </c>
    </row>
    <row r="70" spans="1:1" x14ac:dyDescent="0.2">
      <c r="A70" t="s">
        <v>53</v>
      </c>
    </row>
    <row r="71" spans="1:1" x14ac:dyDescent="0.2">
      <c r="A71" t="s">
        <v>54</v>
      </c>
    </row>
    <row r="72" spans="1:1" x14ac:dyDescent="0.2">
      <c r="A72" t="s">
        <v>88</v>
      </c>
    </row>
    <row r="73" spans="1:1" x14ac:dyDescent="0.2">
      <c r="A73" t="s">
        <v>89</v>
      </c>
    </row>
    <row r="74" spans="1:1" x14ac:dyDescent="0.2">
      <c r="A74" t="s">
        <v>79</v>
      </c>
    </row>
    <row r="75" spans="1:1" x14ac:dyDescent="0.2">
      <c r="A75" t="s">
        <v>80</v>
      </c>
    </row>
    <row r="76" spans="1:1" x14ac:dyDescent="0.2">
      <c r="A76" t="s">
        <v>90</v>
      </c>
    </row>
    <row r="77" spans="1:1" x14ac:dyDescent="0.2">
      <c r="A77" s="21" t="s">
        <v>98</v>
      </c>
    </row>
    <row r="79" spans="1:1" x14ac:dyDescent="0.2">
      <c r="A79" s="1" t="s">
        <v>72</v>
      </c>
    </row>
  </sheetData>
  <phoneticPr fontId="0" type="noConversion"/>
  <printOptions gridLines="1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workbookViewId="0">
      <selection activeCell="O10" sqref="O10"/>
    </sheetView>
  </sheetViews>
  <sheetFormatPr defaultRowHeight="12.75" x14ac:dyDescent="0.2"/>
  <sheetData>
    <row r="1" spans="1:15" x14ac:dyDescent="0.2">
      <c r="A1" s="15"/>
      <c r="B1" s="15"/>
      <c r="C1" s="15"/>
      <c r="D1" s="15"/>
      <c r="E1" s="15" t="s">
        <v>56</v>
      </c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6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6" t="s">
        <v>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6" t="s">
        <v>66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 t="s">
        <v>60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 t="s">
        <v>61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 t="s">
        <v>68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">
      <c r="A11" s="15" t="s">
        <v>69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">
      <c r="A12" s="15" t="s">
        <v>57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">
      <c r="A14" s="15" t="s">
        <v>97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">
      <c r="A15" s="15" t="s">
        <v>63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">
      <c r="A16" s="15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">
      <c r="A18" s="15" t="s">
        <v>91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">
      <c r="A20" s="16" t="s">
        <v>92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x14ac:dyDescent="0.2">
      <c r="A21" s="16" t="s">
        <v>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 t="s">
        <v>70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 t="s">
        <v>71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 t="s">
        <v>93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Helpful Hints</vt:lpstr>
      <vt:lpstr>Sheet3</vt:lpstr>
    </vt:vector>
  </TitlesOfParts>
  <Company>VCU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Wiggins</dc:creator>
  <cp:lastModifiedBy>Cathy Short</cp:lastModifiedBy>
  <cp:lastPrinted>2004-07-12T12:29:23Z</cp:lastPrinted>
  <dcterms:created xsi:type="dcterms:W3CDTF">2004-07-03T13:18:04Z</dcterms:created>
  <dcterms:modified xsi:type="dcterms:W3CDTF">2022-06-14T20:07:51Z</dcterms:modified>
</cp:coreProperties>
</file>